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LaGCC\Retention\"/>
    </mc:Choice>
  </mc:AlternateContent>
  <xr:revisionPtr revIDLastSave="0" documentId="13_ncr:1_{C9ED89CC-D20D-47E4-82C8-A5440D58B433}" xr6:coauthVersionLast="43" xr6:coauthVersionMax="43" xr10:uidLastSave="{00000000-0000-0000-0000-000000000000}"/>
  <bookViews>
    <workbookView xWindow="-120" yWindow="-120" windowWidth="19440" windowHeight="15000" activeTab="1" xr2:uid="{00000000-000D-0000-FFFF-FFFF00000000}"/>
  </bookViews>
  <sheets>
    <sheet name="Notes" sheetId="4" r:id="rId1"/>
    <sheet name="Enroll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" l="1"/>
  <c r="M2" i="1"/>
  <c r="T2" i="1" s="1"/>
  <c r="N2" i="1"/>
  <c r="U2" i="1" s="1"/>
  <c r="O2" i="1"/>
  <c r="V2" i="1" s="1"/>
  <c r="L2" i="1"/>
  <c r="S2" i="1" s="1"/>
  <c r="C11" i="1"/>
  <c r="D11" i="1"/>
  <c r="E11" i="1"/>
  <c r="B11" i="1"/>
  <c r="M11" i="1"/>
  <c r="T11" i="1" s="1"/>
  <c r="N11" i="1"/>
  <c r="U11" i="1" s="1"/>
  <c r="O11" i="1"/>
  <c r="V11" i="1" s="1"/>
  <c r="L11" i="1"/>
  <c r="S11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M18" i="1"/>
  <c r="N18" i="1"/>
  <c r="O18" i="1"/>
  <c r="M19" i="1"/>
  <c r="N19" i="1"/>
  <c r="O19" i="1"/>
  <c r="M20" i="1"/>
  <c r="N20" i="1"/>
  <c r="O20" i="1"/>
  <c r="M21" i="1"/>
  <c r="N21" i="1"/>
  <c r="O21" i="1"/>
  <c r="L19" i="1"/>
  <c r="L20" i="1"/>
  <c r="L21" i="1"/>
  <c r="L18" i="1"/>
  <c r="F5" i="1" l="1"/>
  <c r="E12" i="1"/>
  <c r="C12" i="1"/>
  <c r="B12" i="1"/>
  <c r="D12" i="1"/>
  <c r="N14" i="1"/>
  <c r="O14" i="1"/>
  <c r="M14" i="1"/>
  <c r="L14" i="1"/>
  <c r="N15" i="1"/>
  <c r="O15" i="1"/>
  <c r="M15" i="1"/>
  <c r="L15" i="1"/>
  <c r="N16" i="1"/>
  <c r="O16" i="1"/>
  <c r="M16" i="1"/>
  <c r="L16" i="1"/>
  <c r="N17" i="1"/>
  <c r="O17" i="1"/>
  <c r="M17" i="1"/>
  <c r="L17" i="1"/>
  <c r="O13" i="1"/>
  <c r="M13" i="1"/>
  <c r="L13" i="1"/>
  <c r="N13" i="1"/>
  <c r="O12" i="1"/>
  <c r="M12" i="1"/>
  <c r="L12" i="1"/>
  <c r="N12" i="1"/>
  <c r="T12" i="1" l="1"/>
  <c r="C13" i="1" s="1"/>
  <c r="T13" i="1" s="1"/>
  <c r="V12" i="1"/>
  <c r="E13" i="1" s="1"/>
  <c r="V13" i="1" s="1"/>
  <c r="E14" i="1" s="1"/>
  <c r="U12" i="1"/>
  <c r="D13" i="1" s="1"/>
  <c r="U13" i="1" s="1"/>
  <c r="D14" i="1" s="1"/>
  <c r="S12" i="1"/>
  <c r="F12" i="1"/>
  <c r="P21" i="1"/>
  <c r="P17" i="1"/>
  <c r="P13" i="1"/>
  <c r="P20" i="1"/>
  <c r="P16" i="1"/>
  <c r="P19" i="1"/>
  <c r="P15" i="1"/>
  <c r="P12" i="1"/>
  <c r="P18" i="1"/>
  <c r="P14" i="1"/>
  <c r="O22" i="1"/>
  <c r="O23" i="1" s="1"/>
  <c r="H12" i="1"/>
  <c r="M22" i="1"/>
  <c r="M23" i="1" s="1"/>
  <c r="G12" i="1"/>
  <c r="N22" i="1"/>
  <c r="N23" i="1" s="1"/>
  <c r="L22" i="1"/>
  <c r="C14" i="1" l="1"/>
  <c r="T14" i="1" s="1"/>
  <c r="C15" i="1" s="1"/>
  <c r="B13" i="1"/>
  <c r="S13" i="1" s="1"/>
  <c r="W12" i="1"/>
  <c r="X12" i="1" s="1"/>
  <c r="V14" i="1"/>
  <c r="E15" i="1" s="1"/>
  <c r="U14" i="1"/>
  <c r="D15" i="1" s="1"/>
  <c r="I12" i="1"/>
  <c r="Q12" i="1"/>
  <c r="Q16" i="1"/>
  <c r="Q17" i="1"/>
  <c r="Q15" i="1"/>
  <c r="Q20" i="1"/>
  <c r="Q21" i="1"/>
  <c r="Q14" i="1"/>
  <c r="Q19" i="1"/>
  <c r="Q18" i="1"/>
  <c r="Q13" i="1"/>
  <c r="L23" i="1"/>
  <c r="P22" i="1"/>
  <c r="H13" i="1" l="1"/>
  <c r="B14" i="1"/>
  <c r="S14" i="1" s="1"/>
  <c r="B15" i="1" s="1"/>
  <c r="W13" i="1"/>
  <c r="X13" i="1" s="1"/>
  <c r="G13" i="1"/>
  <c r="F13" i="1"/>
  <c r="U15" i="1"/>
  <c r="D16" i="1" s="1"/>
  <c r="T15" i="1"/>
  <c r="C16" i="1" s="1"/>
  <c r="V15" i="1"/>
  <c r="E16" i="1" s="1"/>
  <c r="Q22" i="1"/>
  <c r="P23" i="1"/>
  <c r="I13" i="1" l="1"/>
  <c r="G14" i="1"/>
  <c r="S15" i="1"/>
  <c r="B16" i="1" s="1"/>
  <c r="W14" i="1"/>
  <c r="X14" i="1" s="1"/>
  <c r="H14" i="1"/>
  <c r="F14" i="1"/>
  <c r="V16" i="1"/>
  <c r="E17" i="1" s="1"/>
  <c r="T16" i="1"/>
  <c r="C17" i="1" s="1"/>
  <c r="U16" i="1"/>
  <c r="D17" i="1" s="1"/>
  <c r="F15" i="1"/>
  <c r="G15" i="1"/>
  <c r="H15" i="1"/>
  <c r="I14" i="1" l="1"/>
  <c r="S16" i="1"/>
  <c r="B17" i="1" s="1"/>
  <c r="S17" i="1" s="1"/>
  <c r="B18" i="1" s="1"/>
  <c r="W15" i="1"/>
  <c r="W16" i="1" s="1"/>
  <c r="T17" i="1"/>
  <c r="C18" i="1" s="1"/>
  <c r="V17" i="1"/>
  <c r="E18" i="1" s="1"/>
  <c r="U17" i="1"/>
  <c r="D18" i="1" s="1"/>
  <c r="F16" i="1"/>
  <c r="G16" i="1"/>
  <c r="I15" i="1"/>
  <c r="H16" i="1"/>
  <c r="X15" i="1" l="1"/>
  <c r="U18" i="1"/>
  <c r="D19" i="1" s="1"/>
  <c r="V18" i="1"/>
  <c r="E19" i="1" s="1"/>
  <c r="T18" i="1"/>
  <c r="C19" i="1" s="1"/>
  <c r="S18" i="1"/>
  <c r="B19" i="1" s="1"/>
  <c r="W17" i="1"/>
  <c r="X16" i="1"/>
  <c r="I16" i="1"/>
  <c r="F17" i="1"/>
  <c r="G17" i="1"/>
  <c r="H17" i="1"/>
  <c r="V19" i="1" l="1"/>
  <c r="E20" i="1" s="1"/>
  <c r="T19" i="1"/>
  <c r="C20" i="1" s="1"/>
  <c r="U19" i="1"/>
  <c r="D20" i="1" s="1"/>
  <c r="W18" i="1"/>
  <c r="X17" i="1"/>
  <c r="S19" i="1"/>
  <c r="B20" i="1" s="1"/>
  <c r="F18" i="1"/>
  <c r="G18" i="1"/>
  <c r="I17" i="1"/>
  <c r="H18" i="1"/>
  <c r="T20" i="1" l="1"/>
  <c r="C21" i="1" s="1"/>
  <c r="U20" i="1"/>
  <c r="D21" i="1" s="1"/>
  <c r="V20" i="1"/>
  <c r="E21" i="1" s="1"/>
  <c r="W19" i="1"/>
  <c r="X18" i="1"/>
  <c r="S20" i="1"/>
  <c r="B21" i="1" s="1"/>
  <c r="I18" i="1"/>
  <c r="F19" i="1"/>
  <c r="G19" i="1"/>
  <c r="H19" i="1"/>
  <c r="V21" i="1" l="1"/>
  <c r="V22" i="1" s="1"/>
  <c r="V23" i="1" s="1"/>
  <c r="U21" i="1"/>
  <c r="U22" i="1" s="1"/>
  <c r="U23" i="1" s="1"/>
  <c r="T21" i="1"/>
  <c r="T22" i="1" s="1"/>
  <c r="T23" i="1" s="1"/>
  <c r="S21" i="1"/>
  <c r="S22" i="1" s="1"/>
  <c r="S23" i="1" s="1"/>
  <c r="W20" i="1"/>
  <c r="X19" i="1"/>
  <c r="I19" i="1"/>
  <c r="F20" i="1"/>
  <c r="G20" i="1"/>
  <c r="H20" i="1"/>
  <c r="D22" i="1" l="1"/>
  <c r="C22" i="1"/>
  <c r="C23" i="1" s="1"/>
  <c r="E22" i="1"/>
  <c r="B22" i="1"/>
  <c r="B23" i="1" s="1"/>
  <c r="W21" i="1"/>
  <c r="X21" i="1" s="1"/>
  <c r="X20" i="1"/>
  <c r="W22" i="1"/>
  <c r="W23" i="1" s="1"/>
  <c r="I20" i="1"/>
  <c r="F21" i="1"/>
  <c r="G21" i="1"/>
  <c r="H21" i="1"/>
  <c r="G22" i="1" l="1"/>
  <c r="G23" i="1" s="1"/>
  <c r="X22" i="1"/>
  <c r="D23" i="1"/>
  <c r="F22" i="1"/>
  <c r="F23" i="1" s="1"/>
  <c r="E23" i="1"/>
  <c r="I21" i="1"/>
  <c r="H22" i="1"/>
  <c r="I22" i="1" l="1"/>
  <c r="I23" i="1"/>
  <c r="H23" i="1"/>
</calcChain>
</file>

<file path=xl/sharedStrings.xml><?xml version="1.0" encoding="utf-8"?>
<sst xmlns="http://schemas.openxmlformats.org/spreadsheetml/2006/main" count="46" uniqueCount="43">
  <si>
    <t>Year</t>
  </si>
  <si>
    <t>FTE</t>
  </si>
  <si>
    <t>10 yr.Grad Rate:</t>
  </si>
  <si>
    <t>PT to FTE conversion</t>
  </si>
  <si>
    <t>FT to FTE Conversion</t>
  </si>
  <si>
    <t>Cumulative Grad Rate</t>
  </si>
  <si>
    <t>New Enrollment</t>
  </si>
  <si>
    <t>Total</t>
  </si>
  <si>
    <t>Graduations</t>
  </si>
  <si>
    <t>Cumulative Graduations</t>
  </si>
  <si>
    <t>Cumulative Graduation Rate</t>
  </si>
  <si>
    <t>Subtotal by Year of Cohort</t>
  </si>
  <si>
    <t>Totals</t>
  </si>
  <si>
    <t>% of Remaining Full Time Switch to Part Time</t>
  </si>
  <si>
    <t>Grad "dribble" factor</t>
  </si>
  <si>
    <t>Cohort Age</t>
  </si>
  <si>
    <t>1st Time Full-time</t>
  </si>
  <si>
    <t>1st Time Part-time</t>
  </si>
  <si>
    <t>Transfer-in Full-time</t>
  </si>
  <si>
    <t>Transfer-in Part-time</t>
  </si>
  <si>
    <t>Full-time</t>
  </si>
  <si>
    <t>Part-time</t>
  </si>
  <si>
    <t>Enrollment at Equilibrium (Sum of all 11 cohorts by original type)</t>
  </si>
  <si>
    <t>Full-time/Part-time Enrollments</t>
  </si>
  <si>
    <t>To year after start</t>
  </si>
  <si>
    <t>Leavers</t>
  </si>
  <si>
    <t>Cumulative Leavers</t>
  </si>
  <si>
    <t>Cumulative Leaver Rate</t>
  </si>
  <si>
    <t>Leaver "dribble" factor</t>
  </si>
  <si>
    <t>Net Annual Leaver Rate (Transfer out+Dropout+Stopout leaving-Stopout returning)</t>
  </si>
  <si>
    <t>10 yr.Leaver Rate:</t>
  </si>
  <si>
    <t>End of Year</t>
  </si>
  <si>
    <t>Equilibrium Enrollment Model</t>
  </si>
  <si>
    <t>Yellow cells are for input. Gray cells have formulas.</t>
  </si>
  <si>
    <t>The model assumes that the number of new students never changes.</t>
  </si>
  <si>
    <t>Graduations occur at the end of the year. The user inputs cumulative graduation rates by starting category: (like full-time new, etc.)</t>
  </si>
  <si>
    <t>Leaver rates are annual. That %, after graduations, leaves.</t>
  </si>
  <si>
    <t>Leaving is net of returning stopouts and includes dropouts, stopouts, and transfer-outs.</t>
  </si>
  <si>
    <t>Full- and part-time are converted to FTE by two input ratios.</t>
  </si>
  <si>
    <t>Full- and part-time enrollments may be used to generate revenue (revenue model not included).</t>
  </si>
  <si>
    <t>This model was used to calculate ernollment levels should graduation rates or leaver rates change (and new student numbers remained constant).</t>
  </si>
  <si>
    <t>Enrollment is equal to previous enrollment less graduations and less leavers.</t>
  </si>
  <si>
    <t>Part-time are not assumed to switch back to full-time (or, the conversion rate from full-time is net).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</si>
</sst>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43" fontId="0" fillId="3" borderId="33" xfId="1" applyFont="1" applyFill="1" applyBorder="1"/>
    <xf numFmtId="9" fontId="0" fillId="3" borderId="15" xfId="1" applyNumberFormat="1" applyFont="1" applyFill="1" applyBorder="1"/>
    <xf numFmtId="9" fontId="0" fillId="3" borderId="17" xfId="1" applyNumberFormat="1" applyFont="1" applyFill="1" applyBorder="1"/>
    <xf numFmtId="43" fontId="2" fillId="3" borderId="22" xfId="1" applyFont="1" applyFill="1" applyBorder="1"/>
    <xf numFmtId="9" fontId="0" fillId="3" borderId="1" xfId="2" applyFont="1" applyFill="1" applyBorder="1"/>
    <xf numFmtId="164" fontId="0" fillId="2" borderId="1" xfId="1" applyNumberFormat="1" applyFont="1" applyFill="1" applyBorder="1"/>
    <xf numFmtId="164" fontId="0" fillId="3" borderId="8" xfId="1" applyNumberFormat="1" applyFont="1" applyFill="1" applyBorder="1"/>
    <xf numFmtId="164" fontId="0" fillId="2" borderId="9" xfId="1" applyNumberFormat="1" applyFont="1" applyFill="1" applyBorder="1"/>
    <xf numFmtId="43" fontId="2" fillId="3" borderId="20" xfId="1" applyFont="1" applyFill="1" applyBorder="1"/>
    <xf numFmtId="0" fontId="2" fillId="2" borderId="7" xfId="0" applyFont="1" applyFill="1" applyBorder="1"/>
    <xf numFmtId="9" fontId="2" fillId="2" borderId="31" xfId="2" applyFont="1" applyFill="1" applyBorder="1" applyAlignment="1">
      <alignment horizontal="center"/>
    </xf>
    <xf numFmtId="9" fontId="2" fillId="2" borderId="2" xfId="2" applyFont="1" applyFill="1" applyBorder="1" applyAlignment="1">
      <alignment horizontal="center"/>
    </xf>
    <xf numFmtId="9" fontId="2" fillId="2" borderId="32" xfId="2" applyFont="1" applyFill="1" applyBorder="1" applyAlignment="1">
      <alignment horizontal="center"/>
    </xf>
    <xf numFmtId="0" fontId="0" fillId="2" borderId="10" xfId="0" applyFill="1" applyBorder="1"/>
    <xf numFmtId="0" fontId="2" fillId="2" borderId="11" xfId="0" applyFont="1" applyFill="1" applyBorder="1" applyAlignment="1">
      <alignment horizontal="center" wrapText="1"/>
    </xf>
    <xf numFmtId="0" fontId="0" fillId="2" borderId="11" xfId="0" applyFill="1" applyBorder="1"/>
    <xf numFmtId="0" fontId="0" fillId="2" borderId="43" xfId="0" applyFill="1" applyBorder="1"/>
    <xf numFmtId="0" fontId="2" fillId="2" borderId="2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wrapText="1"/>
    </xf>
    <xf numFmtId="164" fontId="0" fillId="2" borderId="1" xfId="0" applyNumberFormat="1" applyFill="1" applyBorder="1"/>
    <xf numFmtId="9" fontId="0" fillId="2" borderId="4" xfId="2" applyFont="1" applyFill="1" applyBorder="1" applyAlignment="1">
      <alignment horizontal="center"/>
    </xf>
    <xf numFmtId="9" fontId="0" fillId="2" borderId="13" xfId="2" applyFont="1" applyFill="1" applyBorder="1" applyAlignment="1">
      <alignment horizontal="center"/>
    </xf>
    <xf numFmtId="164" fontId="0" fillId="2" borderId="3" xfId="1" applyNumberFormat="1" applyFont="1" applyFill="1" applyBorder="1"/>
    <xf numFmtId="164" fontId="0" fillId="2" borderId="6" xfId="0" applyNumberFormat="1" applyFill="1" applyBorder="1"/>
    <xf numFmtId="0" fontId="2" fillId="2" borderId="21" xfId="0" applyFont="1" applyFill="1" applyBorder="1"/>
    <xf numFmtId="164" fontId="0" fillId="2" borderId="3" xfId="0" applyNumberFormat="1" applyFill="1" applyBorder="1"/>
    <xf numFmtId="0" fontId="2" fillId="2" borderId="14" xfId="0" applyFont="1" applyFill="1" applyBorder="1" applyAlignment="1">
      <alignment horizontal="right"/>
    </xf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9" fontId="0" fillId="2" borderId="18" xfId="2" applyFont="1" applyFill="1" applyBorder="1" applyAlignment="1">
      <alignment horizontal="center"/>
    </xf>
    <xf numFmtId="9" fontId="2" fillId="2" borderId="34" xfId="2" applyFont="1" applyFill="1" applyBorder="1" applyAlignment="1">
      <alignment horizontal="right"/>
    </xf>
    <xf numFmtId="164" fontId="0" fillId="2" borderId="35" xfId="0" applyNumberFormat="1" applyFill="1" applyBorder="1"/>
    <xf numFmtId="0" fontId="2" fillId="2" borderId="16" xfId="0" applyFont="1" applyFill="1" applyBorder="1" applyAlignment="1">
      <alignment horizontal="right" wrapText="1"/>
    </xf>
    <xf numFmtId="9" fontId="0" fillId="2" borderId="7" xfId="2" applyFont="1" applyFill="1" applyBorder="1"/>
    <xf numFmtId="9" fontId="0" fillId="2" borderId="8" xfId="2" applyFont="1" applyFill="1" applyBorder="1"/>
    <xf numFmtId="9" fontId="0" fillId="2" borderId="9" xfId="2" applyFont="1" applyFill="1" applyBorder="1"/>
    <xf numFmtId="9" fontId="0" fillId="2" borderId="17" xfId="2" applyFont="1" applyFill="1" applyBorder="1"/>
    <xf numFmtId="0" fontId="2" fillId="2" borderId="31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9" fontId="0" fillId="3" borderId="13" xfId="2" applyFont="1" applyFill="1" applyBorder="1"/>
    <xf numFmtId="9" fontId="0" fillId="3" borderId="3" xfId="2" applyFont="1" applyFill="1" applyBorder="1"/>
    <xf numFmtId="9" fontId="0" fillId="3" borderId="22" xfId="2" applyFont="1" applyFill="1" applyBorder="1"/>
    <xf numFmtId="0" fontId="2" fillId="2" borderId="19" xfId="0" applyFont="1" applyFill="1" applyBorder="1"/>
    <xf numFmtId="164" fontId="2" fillId="2" borderId="40" xfId="1" applyNumberFormat="1" applyFont="1" applyFill="1" applyBorder="1" applyAlignment="1">
      <alignment horizontal="center"/>
    </xf>
    <xf numFmtId="164" fontId="2" fillId="2" borderId="20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13" xfId="1" applyNumberFormat="1" applyFont="1" applyFill="1" applyBorder="1" applyAlignment="1">
      <alignment horizontal="center" wrapText="1"/>
    </xf>
    <xf numFmtId="9" fontId="0" fillId="2" borderId="44" xfId="2" applyFont="1" applyFill="1" applyBorder="1" applyAlignment="1">
      <alignment horizontal="center"/>
    </xf>
    <xf numFmtId="9" fontId="0" fillId="2" borderId="39" xfId="2" applyFont="1" applyFill="1" applyBorder="1"/>
    <xf numFmtId="9" fontId="0" fillId="2" borderId="41" xfId="2" applyFont="1" applyFill="1" applyBorder="1" applyAlignment="1">
      <alignment horizontal="center"/>
    </xf>
    <xf numFmtId="164" fontId="2" fillId="2" borderId="40" xfId="1" applyNumberFormat="1" applyFont="1" applyFill="1" applyBorder="1" applyAlignment="1">
      <alignment horizontal="center" wrapText="1"/>
    </xf>
    <xf numFmtId="164" fontId="2" fillId="2" borderId="20" xfId="1" applyNumberFormat="1" applyFont="1" applyFill="1" applyBorder="1" applyAlignment="1">
      <alignment horizontal="center" wrapText="1"/>
    </xf>
    <xf numFmtId="0" fontId="2" fillId="2" borderId="45" xfId="0" applyFont="1" applyFill="1" applyBorder="1"/>
    <xf numFmtId="9" fontId="0" fillId="3" borderId="6" xfId="2" applyFont="1" applyFill="1" applyBorder="1"/>
    <xf numFmtId="0" fontId="0" fillId="2" borderId="46" xfId="0" applyFill="1" applyBorder="1"/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0" fontId="0" fillId="3" borderId="9" xfId="2" applyNumberFormat="1" applyFont="1" applyFill="1" applyBorder="1"/>
    <xf numFmtId="0" fontId="0" fillId="4" borderId="0" xfId="0" applyFill="1"/>
    <xf numFmtId="9" fontId="0" fillId="4" borderId="0" xfId="2" applyFont="1" applyFill="1"/>
    <xf numFmtId="0" fontId="2" fillId="4" borderId="19" xfId="0" applyFont="1" applyFill="1" applyBorder="1"/>
    <xf numFmtId="0" fontId="2" fillId="4" borderId="0" xfId="0" applyFont="1" applyFill="1" applyAlignment="1">
      <alignment horizontal="right" wrapText="1"/>
    </xf>
    <xf numFmtId="0" fontId="0" fillId="4" borderId="0" xfId="0" applyFill="1" applyBorder="1"/>
    <xf numFmtId="9" fontId="0" fillId="4" borderId="0" xfId="2" applyFont="1" applyFill="1" applyBorder="1"/>
    <xf numFmtId="0" fontId="2" fillId="4" borderId="0" xfId="0" applyFont="1" applyFill="1" applyBorder="1" applyAlignment="1">
      <alignment horizontal="center" wrapText="1"/>
    </xf>
    <xf numFmtId="9" fontId="2" fillId="4" borderId="0" xfId="0" applyNumberFormat="1" applyFont="1" applyFill="1" applyBorder="1"/>
    <xf numFmtId="0" fontId="4" fillId="4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3" borderId="41" xfId="0" applyFill="1" applyBorder="1"/>
    <xf numFmtId="0" fontId="4" fillId="5" borderId="0" xfId="0" applyFont="1" applyFill="1"/>
    <xf numFmtId="0" fontId="0" fillId="5" borderId="0" xfId="0" applyFill="1"/>
    <xf numFmtId="164" fontId="0" fillId="2" borderId="32" xfId="0" applyNumberFormat="1" applyFill="1" applyBorder="1"/>
    <xf numFmtId="164" fontId="0" fillId="2" borderId="15" xfId="0" applyNumberFormat="1" applyFill="1" applyBorder="1"/>
    <xf numFmtId="164" fontId="0" fillId="2" borderId="17" xfId="0" applyNumberFormat="1" applyFill="1" applyBorder="1"/>
    <xf numFmtId="164" fontId="0" fillId="2" borderId="39" xfId="0" applyNumberFormat="1" applyFill="1" applyBorder="1"/>
    <xf numFmtId="164" fontId="0" fillId="2" borderId="40" xfId="0" applyNumberFormat="1" applyFill="1" applyBorder="1"/>
    <xf numFmtId="164" fontId="0" fillId="2" borderId="20" xfId="0" applyNumberFormat="1" applyFill="1" applyBorder="1"/>
    <xf numFmtId="164" fontId="0" fillId="2" borderId="13" xfId="0" applyNumberFormat="1" applyFill="1" applyBorder="1"/>
    <xf numFmtId="164" fontId="0" fillId="2" borderId="22" xfId="0" applyNumberFormat="1" applyFill="1" applyBorder="1"/>
    <xf numFmtId="164" fontId="0" fillId="2" borderId="47" xfId="0" applyNumberFormat="1" applyFill="1" applyBorder="1"/>
    <xf numFmtId="9" fontId="2" fillId="6" borderId="2" xfId="2" applyFont="1" applyFill="1" applyBorder="1" applyAlignment="1">
      <alignment horizontal="center"/>
    </xf>
    <xf numFmtId="9" fontId="2" fillId="6" borderId="32" xfId="2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wrapText="1"/>
    </xf>
    <xf numFmtId="164" fontId="0" fillId="6" borderId="27" xfId="0" applyNumberFormat="1" applyFill="1" applyBorder="1"/>
    <xf numFmtId="164" fontId="0" fillId="6" borderId="25" xfId="0" applyNumberFormat="1" applyFill="1" applyBorder="1"/>
    <xf numFmtId="164" fontId="0" fillId="6" borderId="24" xfId="1" applyNumberFormat="1" applyFon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164" fontId="0" fillId="6" borderId="29" xfId="1" applyNumberFormat="1" applyFont="1" applyFill="1" applyBorder="1"/>
    <xf numFmtId="164" fontId="0" fillId="6" borderId="28" xfId="0" applyNumberFormat="1" applyFill="1" applyBorder="1"/>
    <xf numFmtId="164" fontId="0" fillId="6" borderId="26" xfId="0" applyNumberFormat="1" applyFill="1" applyBorder="1"/>
    <xf numFmtId="164" fontId="0" fillId="6" borderId="30" xfId="1" applyNumberFormat="1" applyFont="1" applyFill="1" applyBorder="1"/>
    <xf numFmtId="164" fontId="0" fillId="6" borderId="38" xfId="0" applyNumberFormat="1" applyFill="1" applyBorder="1"/>
    <xf numFmtId="164" fontId="0" fillId="6" borderId="36" xfId="0" applyNumberFormat="1" applyFill="1" applyBorder="1"/>
    <xf numFmtId="164" fontId="0" fillId="6" borderId="37" xfId="0" applyNumberFormat="1" applyFill="1" applyBorder="1"/>
    <xf numFmtId="0" fontId="0" fillId="6" borderId="39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275F-C8E8-4469-87B3-5FE36F195152}">
  <sheetPr>
    <tabColor rgb="FF00B0F0"/>
  </sheetPr>
  <dimension ref="A1:AB47"/>
  <sheetViews>
    <sheetView workbookViewId="0"/>
  </sheetViews>
  <sheetFormatPr defaultRowHeight="15" x14ac:dyDescent="0.25"/>
  <sheetData>
    <row r="1" spans="1:28" ht="18.75" x14ac:dyDescent="0.3">
      <c r="A1" s="80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5.75" thickBo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5.75" thickBot="1" x14ac:dyDescent="0.3">
      <c r="A3" s="79"/>
      <c r="B3" s="81" t="s">
        <v>33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x14ac:dyDescent="0.25">
      <c r="A4" s="81"/>
      <c r="B4" s="81" t="s">
        <v>34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x14ac:dyDescent="0.25">
      <c r="A5" s="81"/>
      <c r="B5" s="81" t="s">
        <v>41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x14ac:dyDescent="0.25">
      <c r="A6" s="81"/>
      <c r="B6" s="81" t="s">
        <v>35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x14ac:dyDescent="0.25">
      <c r="A7" s="81"/>
      <c r="B7" s="81" t="s">
        <v>36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x14ac:dyDescent="0.25">
      <c r="A8" s="81"/>
      <c r="B8" s="81" t="s">
        <v>37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x14ac:dyDescent="0.25">
      <c r="A9" s="81"/>
      <c r="B9" s="81" t="s">
        <v>38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x14ac:dyDescent="0.25">
      <c r="A10" s="81"/>
      <c r="B10" s="81" t="s">
        <v>39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x14ac:dyDescent="0.25">
      <c r="A11" s="81"/>
      <c r="B11" s="81" t="s">
        <v>42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x14ac:dyDescent="0.25">
      <c r="A13" s="81"/>
      <c r="B13" s="81" t="s">
        <v>40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51"/>
  <sheetViews>
    <sheetView tabSelected="1" workbookViewId="0"/>
  </sheetViews>
  <sheetFormatPr defaultRowHeight="15" x14ac:dyDescent="0.25"/>
  <cols>
    <col min="1" max="1" width="27.85546875" customWidth="1"/>
    <col min="2" max="5" width="11" customWidth="1"/>
    <col min="6" max="6" width="12.7109375" customWidth="1"/>
    <col min="7" max="7" width="11.85546875" customWidth="1"/>
    <col min="8" max="9" width="10.7109375" customWidth="1"/>
    <col min="10" max="10" width="16.28515625" customWidth="1"/>
    <col min="11" max="11" width="17.7109375" customWidth="1"/>
    <col min="12" max="15" width="12.5703125" customWidth="1"/>
    <col min="16" max="16" width="13.7109375" customWidth="1"/>
    <col min="17" max="17" width="11.7109375" customWidth="1"/>
    <col min="18" max="18" width="17.5703125" customWidth="1"/>
    <col min="19" max="22" width="11.140625" customWidth="1"/>
    <col min="23" max="23" width="11.5703125" customWidth="1"/>
    <col min="24" max="24" width="11.140625" customWidth="1"/>
  </cols>
  <sheetData>
    <row r="1" spans="1:29" ht="33.75" customHeight="1" x14ac:dyDescent="0.3">
      <c r="A1" s="76" t="s">
        <v>32</v>
      </c>
      <c r="B1" s="68"/>
      <c r="C1" s="68"/>
      <c r="D1" s="68"/>
      <c r="E1" s="68"/>
      <c r="F1" s="69"/>
      <c r="G1" s="69"/>
      <c r="H1" s="69"/>
      <c r="I1" s="68"/>
      <c r="J1" s="68"/>
      <c r="K1" s="70"/>
      <c r="L1" s="53" t="s">
        <v>5</v>
      </c>
      <c r="M1" s="53"/>
      <c r="N1" s="53"/>
      <c r="O1" s="54"/>
      <c r="P1" s="68"/>
      <c r="Q1" s="68"/>
      <c r="R1" s="70"/>
      <c r="S1" s="60" t="s">
        <v>29</v>
      </c>
      <c r="T1" s="60"/>
      <c r="U1" s="60"/>
      <c r="V1" s="61"/>
      <c r="W1" s="68"/>
      <c r="X1" s="68"/>
      <c r="Y1" s="68"/>
      <c r="Z1" s="68"/>
      <c r="AA1" s="68"/>
      <c r="AB1" s="68"/>
      <c r="AC1" s="68"/>
    </row>
    <row r="2" spans="1:29" ht="33.75" customHeight="1" x14ac:dyDescent="0.25">
      <c r="A2" s="68"/>
      <c r="B2" s="68"/>
      <c r="C2" s="68"/>
      <c r="D2" s="68"/>
      <c r="E2" s="68"/>
      <c r="F2" s="68"/>
      <c r="G2" s="69"/>
      <c r="H2" s="69"/>
      <c r="I2" s="68"/>
      <c r="J2" s="68"/>
      <c r="K2" s="24" t="s">
        <v>24</v>
      </c>
      <c r="L2" s="55" t="str">
        <f>B3</f>
        <v>1st Time Full-time</v>
      </c>
      <c r="M2" s="55" t="str">
        <f>C3</f>
        <v>1st Time Part-time</v>
      </c>
      <c r="N2" s="55" t="str">
        <f>D3</f>
        <v>Transfer-in Full-time</v>
      </c>
      <c r="O2" s="56" t="str">
        <f>E3</f>
        <v>Transfer-in Part-time</v>
      </c>
      <c r="P2" s="68"/>
      <c r="Q2" s="68"/>
      <c r="R2" s="24" t="str">
        <f>K2</f>
        <v>To year after start</v>
      </c>
      <c r="S2" s="55" t="str">
        <f>L2</f>
        <v>1st Time Full-time</v>
      </c>
      <c r="T2" s="55" t="str">
        <f t="shared" ref="T2:V2" si="0">M2</f>
        <v>1st Time Part-time</v>
      </c>
      <c r="U2" s="55" t="str">
        <f t="shared" si="0"/>
        <v>Transfer-in Full-time</v>
      </c>
      <c r="V2" s="56" t="str">
        <f t="shared" si="0"/>
        <v>Transfer-in Part-time</v>
      </c>
      <c r="W2" s="68"/>
      <c r="X2" s="68"/>
      <c r="Y2" s="68"/>
      <c r="Z2" s="68"/>
      <c r="AA2" s="68"/>
      <c r="AB2" s="68"/>
      <c r="AC2" s="68"/>
    </row>
    <row r="3" spans="1:29" ht="15.75" customHeight="1" x14ac:dyDescent="0.25">
      <c r="A3" s="68"/>
      <c r="B3" s="77" t="s">
        <v>16</v>
      </c>
      <c r="C3" s="77" t="s">
        <v>17</v>
      </c>
      <c r="D3" s="77" t="s">
        <v>18</v>
      </c>
      <c r="E3" s="77" t="s">
        <v>19</v>
      </c>
      <c r="F3" s="77" t="s">
        <v>7</v>
      </c>
      <c r="G3" s="69"/>
      <c r="H3" s="69"/>
      <c r="I3" s="68"/>
      <c r="J3" s="68"/>
      <c r="K3" s="24">
        <v>1</v>
      </c>
      <c r="L3" s="5">
        <v>0</v>
      </c>
      <c r="M3" s="5">
        <v>0</v>
      </c>
      <c r="N3" s="5">
        <v>0.02</v>
      </c>
      <c r="O3" s="49">
        <v>0.01</v>
      </c>
      <c r="P3" s="68"/>
      <c r="Q3" s="68"/>
      <c r="R3" s="24">
        <v>1</v>
      </c>
      <c r="S3" s="5">
        <v>0.24</v>
      </c>
      <c r="T3" s="5">
        <v>0.3</v>
      </c>
      <c r="U3" s="5">
        <v>0.22</v>
      </c>
      <c r="V3" s="49">
        <v>0.32</v>
      </c>
      <c r="W3" s="68"/>
      <c r="X3" s="68"/>
      <c r="Y3" s="68"/>
      <c r="Z3" s="68"/>
      <c r="AA3" s="68"/>
      <c r="AB3" s="68"/>
      <c r="AC3" s="68"/>
    </row>
    <row r="4" spans="1:29" ht="15.75" customHeight="1" thickBot="1" x14ac:dyDescent="0.3">
      <c r="A4" s="71"/>
      <c r="B4" s="78"/>
      <c r="C4" s="78"/>
      <c r="D4" s="78"/>
      <c r="E4" s="78"/>
      <c r="F4" s="78"/>
      <c r="G4" s="69"/>
      <c r="H4" s="69"/>
      <c r="I4" s="68"/>
      <c r="J4" s="68"/>
      <c r="K4" s="24">
        <v>2</v>
      </c>
      <c r="L4" s="5">
        <v>0.04</v>
      </c>
      <c r="M4" s="5">
        <v>0</v>
      </c>
      <c r="N4" s="5">
        <v>0.14000000000000001</v>
      </c>
      <c r="O4" s="49">
        <v>7.0000000000000007E-2</v>
      </c>
      <c r="P4" s="68"/>
      <c r="Q4" s="68"/>
      <c r="R4" s="24">
        <v>2</v>
      </c>
      <c r="S4" s="5">
        <v>0.24</v>
      </c>
      <c r="T4" s="5">
        <v>0.3</v>
      </c>
      <c r="U4" s="5">
        <v>0.22</v>
      </c>
      <c r="V4" s="49">
        <v>0.32</v>
      </c>
      <c r="W4" s="68"/>
      <c r="X4" s="68"/>
      <c r="Y4" s="68"/>
      <c r="Z4" s="68"/>
      <c r="AA4" s="68"/>
      <c r="AB4" s="68"/>
      <c r="AC4" s="68"/>
    </row>
    <row r="5" spans="1:29" ht="15.75" thickBot="1" x14ac:dyDescent="0.3">
      <c r="A5" s="10" t="s">
        <v>6</v>
      </c>
      <c r="B5" s="7">
        <v>3000</v>
      </c>
      <c r="C5" s="7">
        <v>600</v>
      </c>
      <c r="D5" s="7">
        <v>1000</v>
      </c>
      <c r="E5" s="7">
        <v>500</v>
      </c>
      <c r="F5" s="8">
        <f>SUM(B5:E5)</f>
        <v>5100</v>
      </c>
      <c r="G5" s="69"/>
      <c r="H5" s="69"/>
      <c r="I5" s="68"/>
      <c r="J5" s="68"/>
      <c r="K5" s="24">
        <v>3</v>
      </c>
      <c r="L5" s="5">
        <v>0.17</v>
      </c>
      <c r="M5" s="5">
        <v>0.04</v>
      </c>
      <c r="N5" s="5">
        <v>0.25</v>
      </c>
      <c r="O5" s="49">
        <v>0.17</v>
      </c>
      <c r="P5" s="68"/>
      <c r="Q5" s="68"/>
      <c r="R5" s="24">
        <v>3</v>
      </c>
      <c r="S5" s="5">
        <v>0.24</v>
      </c>
      <c r="T5" s="5">
        <v>0.3</v>
      </c>
      <c r="U5" s="5">
        <v>0.22</v>
      </c>
      <c r="V5" s="49">
        <v>0.32</v>
      </c>
      <c r="W5" s="68"/>
      <c r="X5" s="68"/>
      <c r="Y5" s="68"/>
      <c r="Z5" s="68"/>
      <c r="AA5" s="68"/>
      <c r="AB5" s="68"/>
      <c r="AC5" s="68"/>
    </row>
    <row r="6" spans="1:29" x14ac:dyDescent="0.25">
      <c r="A6" s="74"/>
      <c r="B6" s="75"/>
      <c r="C6" s="73"/>
      <c r="D6" s="69"/>
      <c r="E6" s="69"/>
      <c r="F6" s="69"/>
      <c r="G6" s="69"/>
      <c r="H6" s="69"/>
      <c r="I6" s="68"/>
      <c r="J6" s="68"/>
      <c r="K6" s="24">
        <v>4</v>
      </c>
      <c r="L6" s="5">
        <v>0.24</v>
      </c>
      <c r="M6" s="5">
        <v>0.09</v>
      </c>
      <c r="N6" s="5">
        <v>0.3</v>
      </c>
      <c r="O6" s="49">
        <v>0.23</v>
      </c>
      <c r="P6" s="68"/>
      <c r="Q6" s="68"/>
      <c r="R6" s="24">
        <v>4</v>
      </c>
      <c r="S6" s="5">
        <v>0.24</v>
      </c>
      <c r="T6" s="5">
        <v>0.3</v>
      </c>
      <c r="U6" s="5">
        <v>0.22</v>
      </c>
      <c r="V6" s="49">
        <v>0.32</v>
      </c>
      <c r="W6" s="68"/>
      <c r="X6" s="68"/>
      <c r="Y6" s="68"/>
      <c r="Z6" s="68"/>
      <c r="AA6" s="68"/>
      <c r="AB6" s="68"/>
      <c r="AC6" s="68"/>
    </row>
    <row r="7" spans="1:29" ht="18" customHeight="1" thickBot="1" x14ac:dyDescent="0.3">
      <c r="A7" s="72"/>
      <c r="B7" s="72"/>
      <c r="C7" s="73"/>
      <c r="D7" s="69"/>
      <c r="E7" s="69"/>
      <c r="F7" s="69"/>
      <c r="G7" s="69"/>
      <c r="H7" s="69"/>
      <c r="I7" s="68"/>
      <c r="J7" s="68"/>
      <c r="K7" s="24">
        <v>5</v>
      </c>
      <c r="L7" s="5">
        <v>0.27</v>
      </c>
      <c r="M7" s="5">
        <v>0.11</v>
      </c>
      <c r="N7" s="5">
        <v>0.32</v>
      </c>
      <c r="O7" s="49">
        <v>0.23</v>
      </c>
      <c r="P7" s="68"/>
      <c r="Q7" s="68"/>
      <c r="R7" s="24">
        <v>5</v>
      </c>
      <c r="S7" s="5">
        <v>0.24</v>
      </c>
      <c r="T7" s="5">
        <v>0.3</v>
      </c>
      <c r="U7" s="5">
        <v>0.22</v>
      </c>
      <c r="V7" s="49">
        <v>0.32</v>
      </c>
      <c r="W7" s="68"/>
      <c r="X7" s="68"/>
      <c r="Y7" s="68"/>
      <c r="Z7" s="68"/>
      <c r="AA7" s="68"/>
      <c r="AB7" s="68"/>
      <c r="AC7" s="68"/>
    </row>
    <row r="8" spans="1:29" ht="18" customHeight="1" thickBot="1" x14ac:dyDescent="0.3">
      <c r="A8" s="72"/>
      <c r="B8" s="72"/>
      <c r="C8" s="73"/>
      <c r="D8" s="69"/>
      <c r="E8" s="69"/>
      <c r="F8" s="45" t="s">
        <v>4</v>
      </c>
      <c r="G8" s="46"/>
      <c r="H8" s="9">
        <v>0.89</v>
      </c>
      <c r="I8" s="68"/>
      <c r="J8" s="68"/>
      <c r="K8" s="31">
        <v>6</v>
      </c>
      <c r="L8" s="50">
        <v>0.28999999999999998</v>
      </c>
      <c r="M8" s="50">
        <v>0.15</v>
      </c>
      <c r="N8" s="50">
        <v>0.33</v>
      </c>
      <c r="O8" s="51">
        <v>0.23</v>
      </c>
      <c r="P8" s="68"/>
      <c r="Q8" s="68"/>
      <c r="R8" s="62">
        <v>6</v>
      </c>
      <c r="S8" s="63">
        <v>0.24</v>
      </c>
      <c r="T8" s="50">
        <v>0.3</v>
      </c>
      <c r="U8" s="50">
        <v>0.22</v>
      </c>
      <c r="V8" s="51">
        <v>0.32</v>
      </c>
      <c r="W8" s="68"/>
      <c r="X8" s="68"/>
      <c r="Y8" s="68"/>
      <c r="Z8" s="68"/>
      <c r="AA8" s="68"/>
      <c r="AB8" s="68"/>
      <c r="AC8" s="68"/>
    </row>
    <row r="9" spans="1:29" ht="30.75" thickBot="1" x14ac:dyDescent="0.3">
      <c r="A9" s="68"/>
      <c r="B9" s="68"/>
      <c r="C9" s="69"/>
      <c r="D9" s="69"/>
      <c r="E9" s="69"/>
      <c r="F9" s="47" t="s">
        <v>3</v>
      </c>
      <c r="G9" s="48"/>
      <c r="H9" s="4">
        <v>2.5</v>
      </c>
      <c r="I9" s="68"/>
      <c r="J9" s="68"/>
      <c r="K9" s="66" t="s">
        <v>14</v>
      </c>
      <c r="L9" s="67">
        <v>2E-3</v>
      </c>
      <c r="M9" s="68"/>
      <c r="N9" s="68"/>
      <c r="O9" s="68"/>
      <c r="P9" s="68"/>
      <c r="Q9" s="68"/>
      <c r="R9" s="66" t="s">
        <v>28</v>
      </c>
      <c r="S9" s="67">
        <v>0.02</v>
      </c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spans="1:29" x14ac:dyDescent="0.25">
      <c r="A10" s="11" t="s">
        <v>22</v>
      </c>
      <c r="B10" s="12"/>
      <c r="C10" s="12"/>
      <c r="D10" s="12"/>
      <c r="E10" s="12"/>
      <c r="F10" s="13"/>
      <c r="G10" s="91" t="s">
        <v>23</v>
      </c>
      <c r="H10" s="91"/>
      <c r="I10" s="91"/>
      <c r="J10" s="92"/>
      <c r="K10" s="14"/>
      <c r="L10" s="15" t="s">
        <v>8</v>
      </c>
      <c r="M10" s="15"/>
      <c r="N10" s="15"/>
      <c r="O10" s="15"/>
      <c r="P10" s="16"/>
      <c r="Q10" s="16"/>
      <c r="R10" s="64"/>
      <c r="S10" s="65" t="s">
        <v>25</v>
      </c>
      <c r="T10" s="15"/>
      <c r="U10" s="15"/>
      <c r="V10" s="15"/>
      <c r="W10" s="16"/>
      <c r="X10" s="17"/>
      <c r="Y10" s="68"/>
      <c r="Z10" s="68"/>
      <c r="AA10" s="68"/>
      <c r="AB10" s="68"/>
      <c r="AC10" s="68"/>
    </row>
    <row r="11" spans="1:29" ht="50.25" customHeight="1" thickBot="1" x14ac:dyDescent="0.3">
      <c r="A11" s="18" t="s">
        <v>15</v>
      </c>
      <c r="B11" s="19" t="str">
        <f>B3</f>
        <v>1st Time Full-time</v>
      </c>
      <c r="C11" s="19" t="str">
        <f>C3</f>
        <v>1st Time Part-time</v>
      </c>
      <c r="D11" s="19" t="str">
        <f>D3</f>
        <v>Transfer-in Full-time</v>
      </c>
      <c r="E11" s="19" t="str">
        <f>E3</f>
        <v>Transfer-in Part-time</v>
      </c>
      <c r="F11" s="20" t="s">
        <v>11</v>
      </c>
      <c r="G11" s="93" t="s">
        <v>20</v>
      </c>
      <c r="H11" s="94" t="s">
        <v>21</v>
      </c>
      <c r="I11" s="94" t="s">
        <v>1</v>
      </c>
      <c r="J11" s="95" t="s">
        <v>13</v>
      </c>
      <c r="K11" s="21" t="s">
        <v>31</v>
      </c>
      <c r="L11" s="22" t="str">
        <f>B3</f>
        <v>1st Time Full-time</v>
      </c>
      <c r="M11" s="22" t="str">
        <f>C3</f>
        <v>1st Time Part-time</v>
      </c>
      <c r="N11" s="22" t="str">
        <f>D3</f>
        <v>Transfer-in Full-time</v>
      </c>
      <c r="O11" s="22" t="str">
        <f>E3</f>
        <v>Transfer-in Part-time</v>
      </c>
      <c r="P11" s="22" t="s">
        <v>9</v>
      </c>
      <c r="Q11" s="23" t="s">
        <v>10</v>
      </c>
      <c r="R11" s="24" t="s">
        <v>0</v>
      </c>
      <c r="S11" s="22" t="str">
        <f>L11</f>
        <v>1st Time Full-time</v>
      </c>
      <c r="T11" s="22" t="str">
        <f t="shared" ref="T11:V11" si="1">M11</f>
        <v>1st Time Part-time</v>
      </c>
      <c r="U11" s="22" t="str">
        <f t="shared" si="1"/>
        <v>Transfer-in Full-time</v>
      </c>
      <c r="V11" s="22" t="str">
        <f t="shared" si="1"/>
        <v>Transfer-in Part-time</v>
      </c>
      <c r="W11" s="22" t="s">
        <v>26</v>
      </c>
      <c r="X11" s="25" t="s">
        <v>27</v>
      </c>
      <c r="Y11" s="68"/>
      <c r="Z11" s="68"/>
      <c r="AA11" s="68"/>
      <c r="AB11" s="68"/>
      <c r="AC11" s="68"/>
    </row>
    <row r="12" spans="1:29" x14ac:dyDescent="0.25">
      <c r="A12" s="52">
        <v>0</v>
      </c>
      <c r="B12" s="86">
        <f>B5</f>
        <v>3000</v>
      </c>
      <c r="C12" s="86">
        <f>C5</f>
        <v>600</v>
      </c>
      <c r="D12" s="86">
        <f>D5</f>
        <v>1000</v>
      </c>
      <c r="E12" s="87">
        <f>E5</f>
        <v>500</v>
      </c>
      <c r="F12" s="82">
        <f>SUM(B12:E12)</f>
        <v>5100</v>
      </c>
      <c r="G12" s="96">
        <f>D12+B12</f>
        <v>4000</v>
      </c>
      <c r="H12" s="97">
        <f>E12+C12</f>
        <v>1100</v>
      </c>
      <c r="I12" s="98">
        <f>(G12/$H$8)+H12/$H$9</f>
        <v>4934.3820224719102</v>
      </c>
      <c r="J12" s="1">
        <v>0</v>
      </c>
      <c r="K12" s="24">
        <v>1</v>
      </c>
      <c r="L12" s="6">
        <f>L3*B$5</f>
        <v>0</v>
      </c>
      <c r="M12" s="6">
        <f>M3*C$5</f>
        <v>0</v>
      </c>
      <c r="N12" s="6">
        <f>N3*D$5</f>
        <v>20</v>
      </c>
      <c r="O12" s="6">
        <f>O3*E$5</f>
        <v>5</v>
      </c>
      <c r="P12" s="26">
        <f>SUM($L$12:O12)</f>
        <v>25</v>
      </c>
      <c r="Q12" s="27">
        <f>P12/$F$5</f>
        <v>4.9019607843137254E-3</v>
      </c>
      <c r="R12" s="24">
        <v>1</v>
      </c>
      <c r="S12" s="6">
        <f>(B12-L12)*S3</f>
        <v>720</v>
      </c>
      <c r="T12" s="6">
        <f t="shared" ref="T12:V12" si="2">(C12-M12)*T3</f>
        <v>180</v>
      </c>
      <c r="U12" s="6">
        <f t="shared" si="2"/>
        <v>215.6</v>
      </c>
      <c r="V12" s="6">
        <f t="shared" si="2"/>
        <v>158.4</v>
      </c>
      <c r="W12" s="26">
        <f>SUM(S12:V12)</f>
        <v>1274</v>
      </c>
      <c r="X12" s="28">
        <f>W12/$F$5</f>
        <v>0.24980392156862746</v>
      </c>
      <c r="Y12" s="68"/>
      <c r="Z12" s="68"/>
      <c r="AA12" s="68"/>
      <c r="AB12" s="68"/>
      <c r="AC12" s="68"/>
    </row>
    <row r="13" spans="1:29" x14ac:dyDescent="0.25">
      <c r="A13" s="24">
        <f>A12+1</f>
        <v>1</v>
      </c>
      <c r="B13" s="26">
        <f>IF((B12-S12-L12)&lt;0,0,B12-S12-L12)</f>
        <v>2280</v>
      </c>
      <c r="C13" s="26">
        <f t="shared" ref="C13:E13" si="3">IF((C12-T12-M12)&lt;0,0,C12-T12-M12)</f>
        <v>420</v>
      </c>
      <c r="D13" s="26">
        <f t="shared" si="3"/>
        <v>764.4</v>
      </c>
      <c r="E13" s="88">
        <f t="shared" si="3"/>
        <v>336.6</v>
      </c>
      <c r="F13" s="83">
        <f t="shared" ref="F13:F22" si="4">SUM(B13:E13)</f>
        <v>3801</v>
      </c>
      <c r="G13" s="99">
        <f t="shared" ref="G13:G22" si="5">(D13+B13)*(1-J13)</f>
        <v>2800.8480000000004</v>
      </c>
      <c r="H13" s="100">
        <f t="shared" ref="H13:H22" si="6">E13+C13+J13*(D13+B13)</f>
        <v>1000.152</v>
      </c>
      <c r="I13" s="101">
        <f>(G13/$H$8)+H13/$H$9</f>
        <v>3547.0810247191016</v>
      </c>
      <c r="J13" s="2">
        <v>0.08</v>
      </c>
      <c r="K13" s="24">
        <v>2</v>
      </c>
      <c r="L13" s="6">
        <f>(L4-L3)*B$5</f>
        <v>120</v>
      </c>
      <c r="M13" s="6">
        <f>(M4-M3)*C$5</f>
        <v>0</v>
      </c>
      <c r="N13" s="6">
        <f>(N4-N3)*D$5</f>
        <v>120.00000000000001</v>
      </c>
      <c r="O13" s="6">
        <f>(O4-O3)*E$5</f>
        <v>30.000000000000004</v>
      </c>
      <c r="P13" s="26">
        <f>SUM($L$12:O13)</f>
        <v>295</v>
      </c>
      <c r="Q13" s="27">
        <f>P13/$F$5</f>
        <v>5.7843137254901963E-2</v>
      </c>
      <c r="R13" s="24">
        <v>2</v>
      </c>
      <c r="S13" s="6">
        <f t="shared" ref="S13:S17" si="7">(B13-L13)*S4</f>
        <v>518.4</v>
      </c>
      <c r="T13" s="6">
        <f t="shared" ref="T13:T17" si="8">(C13-M13)*T4</f>
        <v>126</v>
      </c>
      <c r="U13" s="6">
        <f t="shared" ref="U13:U17" si="9">(D13-N13)*U4</f>
        <v>141.768</v>
      </c>
      <c r="V13" s="6">
        <f t="shared" ref="V13:V17" si="10">(E13-O13)*V4</f>
        <v>98.112000000000009</v>
      </c>
      <c r="W13" s="26">
        <f>SUM(S13:V13)+W12</f>
        <v>2158.2799999999997</v>
      </c>
      <c r="X13" s="28">
        <f>W13/$F$5</f>
        <v>0.42319215686274503</v>
      </c>
      <c r="Y13" s="68"/>
      <c r="Z13" s="68"/>
      <c r="AA13" s="68"/>
      <c r="AB13" s="68"/>
      <c r="AC13" s="68"/>
    </row>
    <row r="14" spans="1:29" x14ac:dyDescent="0.25">
      <c r="A14" s="24">
        <f t="shared" ref="A14:A22" si="11">A13+1</f>
        <v>2</v>
      </c>
      <c r="B14" s="26">
        <f t="shared" ref="B14:B22" si="12">IF((B13-S13-L13)&lt;0,0,B13-S13-L13)</f>
        <v>1641.6</v>
      </c>
      <c r="C14" s="26">
        <f t="shared" ref="C14:C22" si="13">IF((C13-T13-M13)&lt;0,0,C13-T13-M13)</f>
        <v>294</v>
      </c>
      <c r="D14" s="26">
        <f t="shared" ref="D14:D22" si="14">IF((D13-U13-N13)&lt;0,0,D13-U13-N13)</f>
        <v>502.63199999999995</v>
      </c>
      <c r="E14" s="88">
        <f t="shared" ref="E14:E22" si="15">IF((E13-V13-O13)&lt;0,0,E13-V13-O13)</f>
        <v>208.488</v>
      </c>
      <c r="F14" s="83">
        <f t="shared" si="4"/>
        <v>2646.72</v>
      </c>
      <c r="G14" s="99">
        <f t="shared" si="5"/>
        <v>1844.03952</v>
      </c>
      <c r="H14" s="100">
        <f t="shared" si="6"/>
        <v>802.68047999999999</v>
      </c>
      <c r="I14" s="101">
        <f>(G14/$H$8)+H14/$H$9</f>
        <v>2393.0267088539326</v>
      </c>
      <c r="J14" s="2">
        <v>0.14000000000000001</v>
      </c>
      <c r="K14" s="24">
        <v>3</v>
      </c>
      <c r="L14" s="6">
        <f>(L5-L4)*B$5</f>
        <v>390</v>
      </c>
      <c r="M14" s="6">
        <f>(M5-M4)*C$5</f>
        <v>24</v>
      </c>
      <c r="N14" s="6">
        <f>(N5-N4)*D$5</f>
        <v>109.99999999999999</v>
      </c>
      <c r="O14" s="6">
        <f>(O5-O4)*E$5</f>
        <v>50</v>
      </c>
      <c r="P14" s="26">
        <f>SUM($L$12:O14)</f>
        <v>869</v>
      </c>
      <c r="Q14" s="27">
        <f>P14/$F$5</f>
        <v>0.17039215686274509</v>
      </c>
      <c r="R14" s="24">
        <v>3</v>
      </c>
      <c r="S14" s="6">
        <f t="shared" si="7"/>
        <v>300.38399999999996</v>
      </c>
      <c r="T14" s="6">
        <f t="shared" si="8"/>
        <v>81</v>
      </c>
      <c r="U14" s="6">
        <f t="shared" si="9"/>
        <v>86.379039999999989</v>
      </c>
      <c r="V14" s="6">
        <f t="shared" si="10"/>
        <v>50.716160000000002</v>
      </c>
      <c r="W14" s="26">
        <f t="shared" ref="W14:W21" si="16">SUM(S14:V14)+W13</f>
        <v>2676.7591999999995</v>
      </c>
      <c r="X14" s="28">
        <f>W14/$F$5</f>
        <v>0.52485474509803909</v>
      </c>
      <c r="Y14" s="68"/>
      <c r="Z14" s="68"/>
      <c r="AA14" s="68"/>
      <c r="AB14" s="68"/>
      <c r="AC14" s="68"/>
    </row>
    <row r="15" spans="1:29" x14ac:dyDescent="0.25">
      <c r="A15" s="24">
        <f t="shared" si="11"/>
        <v>3</v>
      </c>
      <c r="B15" s="26">
        <f t="shared" si="12"/>
        <v>951.21599999999989</v>
      </c>
      <c r="C15" s="26">
        <f t="shared" si="13"/>
        <v>189</v>
      </c>
      <c r="D15" s="26">
        <f t="shared" si="14"/>
        <v>306.25295999999997</v>
      </c>
      <c r="E15" s="88">
        <f t="shared" si="15"/>
        <v>107.77184</v>
      </c>
      <c r="F15" s="83">
        <f t="shared" si="4"/>
        <v>1554.2408</v>
      </c>
      <c r="G15" s="99">
        <f t="shared" si="5"/>
        <v>955.67640959999994</v>
      </c>
      <c r="H15" s="100">
        <f t="shared" si="6"/>
        <v>598.56439039999998</v>
      </c>
      <c r="I15" s="101">
        <f>(G15/$H$8)+H15/$H$9</f>
        <v>1313.2194748116854</v>
      </c>
      <c r="J15" s="2">
        <v>0.24</v>
      </c>
      <c r="K15" s="24">
        <v>4</v>
      </c>
      <c r="L15" s="6">
        <f>(L6-L5)*B$5</f>
        <v>209.99999999999994</v>
      </c>
      <c r="M15" s="6">
        <f>(M6-M5)*C$5</f>
        <v>29.999999999999996</v>
      </c>
      <c r="N15" s="6">
        <f>(N6-N5)*D$5</f>
        <v>49.999999999999986</v>
      </c>
      <c r="O15" s="6">
        <f>(O6-O5)*E$5</f>
        <v>30</v>
      </c>
      <c r="P15" s="26">
        <f>SUM($L$12:O15)</f>
        <v>1189</v>
      </c>
      <c r="Q15" s="27">
        <f>P15/$F$5</f>
        <v>0.23313725490196077</v>
      </c>
      <c r="R15" s="24">
        <v>4</v>
      </c>
      <c r="S15" s="6">
        <f t="shared" si="7"/>
        <v>177.89183999999997</v>
      </c>
      <c r="T15" s="6">
        <f t="shared" si="8"/>
        <v>47.699999999999996</v>
      </c>
      <c r="U15" s="6">
        <f t="shared" si="9"/>
        <v>56.375651199999993</v>
      </c>
      <c r="V15" s="6">
        <f t="shared" si="10"/>
        <v>24.886988800000001</v>
      </c>
      <c r="W15" s="26">
        <f t="shared" si="16"/>
        <v>2983.6136799999995</v>
      </c>
      <c r="X15" s="28">
        <f>W15/$F$5</f>
        <v>0.58502229019607832</v>
      </c>
      <c r="Y15" s="68"/>
      <c r="Z15" s="68"/>
      <c r="AA15" s="68"/>
      <c r="AB15" s="68"/>
      <c r="AC15" s="68"/>
    </row>
    <row r="16" spans="1:29" x14ac:dyDescent="0.25">
      <c r="A16" s="24">
        <f t="shared" si="11"/>
        <v>4</v>
      </c>
      <c r="B16" s="26">
        <f t="shared" si="12"/>
        <v>563.32415999999989</v>
      </c>
      <c r="C16" s="26">
        <f t="shared" si="13"/>
        <v>111.30000000000001</v>
      </c>
      <c r="D16" s="26">
        <f t="shared" si="14"/>
        <v>199.87730879999998</v>
      </c>
      <c r="E16" s="88">
        <f t="shared" si="15"/>
        <v>52.8848512</v>
      </c>
      <c r="F16" s="83">
        <f t="shared" si="4"/>
        <v>927.38631999999984</v>
      </c>
      <c r="G16" s="99">
        <f t="shared" si="5"/>
        <v>419.76080783999998</v>
      </c>
      <c r="H16" s="100">
        <f t="shared" si="6"/>
        <v>507.62551216000003</v>
      </c>
      <c r="I16" s="101">
        <f>(G16/$H$8)+H16/$H$9</f>
        <v>674.69156198759549</v>
      </c>
      <c r="J16" s="2">
        <v>0.45</v>
      </c>
      <c r="K16" s="24">
        <v>5</v>
      </c>
      <c r="L16" s="6">
        <f>(L7-L6)*B$5</f>
        <v>90.000000000000085</v>
      </c>
      <c r="M16" s="6">
        <f>(M7-M6)*C$5</f>
        <v>12.000000000000002</v>
      </c>
      <c r="N16" s="6">
        <f>(N7-N6)*D$5</f>
        <v>20.000000000000018</v>
      </c>
      <c r="O16" s="6">
        <f>(O7-O6)*E$5</f>
        <v>0</v>
      </c>
      <c r="P16" s="26">
        <f>SUM($L$12:O16)</f>
        <v>1311</v>
      </c>
      <c r="Q16" s="27">
        <f>P16/$F$5</f>
        <v>0.25705882352941178</v>
      </c>
      <c r="R16" s="24">
        <v>5</v>
      </c>
      <c r="S16" s="6">
        <f t="shared" si="7"/>
        <v>113.59779839999995</v>
      </c>
      <c r="T16" s="6">
        <f t="shared" si="8"/>
        <v>29.790000000000003</v>
      </c>
      <c r="U16" s="6">
        <f t="shared" si="9"/>
        <v>39.573007935999989</v>
      </c>
      <c r="V16" s="6">
        <f t="shared" si="10"/>
        <v>16.923152384000002</v>
      </c>
      <c r="W16" s="26">
        <f t="shared" si="16"/>
        <v>3183.4976387199995</v>
      </c>
      <c r="X16" s="28">
        <f>W16/$F$5</f>
        <v>0.62421522327843126</v>
      </c>
      <c r="Y16" s="68"/>
      <c r="Z16" s="68"/>
      <c r="AA16" s="68"/>
      <c r="AB16" s="68"/>
      <c r="AC16" s="68"/>
    </row>
    <row r="17" spans="1:29" x14ac:dyDescent="0.25">
      <c r="A17" s="24">
        <f t="shared" si="11"/>
        <v>5</v>
      </c>
      <c r="B17" s="26">
        <f t="shared" si="12"/>
        <v>359.7263615999999</v>
      </c>
      <c r="C17" s="26">
        <f t="shared" si="13"/>
        <v>69.510000000000005</v>
      </c>
      <c r="D17" s="26">
        <f t="shared" si="14"/>
        <v>140.30430086399997</v>
      </c>
      <c r="E17" s="88">
        <f t="shared" si="15"/>
        <v>35.961698815999995</v>
      </c>
      <c r="F17" s="83">
        <f t="shared" si="4"/>
        <v>605.50236127999983</v>
      </c>
      <c r="G17" s="99">
        <f t="shared" si="5"/>
        <v>125.00766561599997</v>
      </c>
      <c r="H17" s="100">
        <f t="shared" si="6"/>
        <v>480.49469566399995</v>
      </c>
      <c r="I17" s="101">
        <f>(G17/$H$8)+H17/$H$9</f>
        <v>332.65592951953249</v>
      </c>
      <c r="J17" s="2">
        <v>0.75</v>
      </c>
      <c r="K17" s="24">
        <v>6</v>
      </c>
      <c r="L17" s="6">
        <f>(L8-L7)*B$5</f>
        <v>59.999999999999886</v>
      </c>
      <c r="M17" s="6">
        <f>(M8-M7)*C$5</f>
        <v>23.999999999999996</v>
      </c>
      <c r="N17" s="6">
        <f>(N8-N7)*D$5</f>
        <v>10.000000000000009</v>
      </c>
      <c r="O17" s="6">
        <f>(O8-O7)*E$5</f>
        <v>0</v>
      </c>
      <c r="P17" s="26">
        <f>SUM($L$12:O17)</f>
        <v>1405</v>
      </c>
      <c r="Q17" s="27">
        <f>P17/$F$5</f>
        <v>0.27549019607843139</v>
      </c>
      <c r="R17" s="24">
        <v>6</v>
      </c>
      <c r="S17" s="6">
        <f t="shared" si="7"/>
        <v>71.934326784000007</v>
      </c>
      <c r="T17" s="6">
        <f t="shared" si="8"/>
        <v>13.653</v>
      </c>
      <c r="U17" s="6">
        <f t="shared" si="9"/>
        <v>28.666946190079994</v>
      </c>
      <c r="V17" s="6">
        <f t="shared" si="10"/>
        <v>11.507743621119998</v>
      </c>
      <c r="W17" s="26">
        <f t="shared" si="16"/>
        <v>3309.2596553151993</v>
      </c>
      <c r="X17" s="28">
        <f>W17/$F$5</f>
        <v>0.64887444221866653</v>
      </c>
      <c r="Y17" s="68"/>
      <c r="Z17" s="68"/>
      <c r="AA17" s="68"/>
      <c r="AB17" s="68"/>
      <c r="AC17" s="68"/>
    </row>
    <row r="18" spans="1:29" x14ac:dyDescent="0.25">
      <c r="A18" s="24">
        <f t="shared" si="11"/>
        <v>6</v>
      </c>
      <c r="B18" s="26">
        <f t="shared" si="12"/>
        <v>227.79203481600001</v>
      </c>
      <c r="C18" s="26">
        <f t="shared" si="13"/>
        <v>31.85700000000001</v>
      </c>
      <c r="D18" s="26">
        <f t="shared" si="14"/>
        <v>101.63735467391996</v>
      </c>
      <c r="E18" s="88">
        <f t="shared" si="15"/>
        <v>24.453955194879995</v>
      </c>
      <c r="F18" s="83">
        <f t="shared" si="4"/>
        <v>385.74034468479999</v>
      </c>
      <c r="G18" s="99">
        <f t="shared" si="5"/>
        <v>0</v>
      </c>
      <c r="H18" s="100">
        <f t="shared" si="6"/>
        <v>385.74034468479999</v>
      </c>
      <c r="I18" s="101">
        <f>(G18/$H$8)+H18/$H$9</f>
        <v>154.29613787392</v>
      </c>
      <c r="J18" s="2">
        <v>1</v>
      </c>
      <c r="K18" s="24">
        <v>7</v>
      </c>
      <c r="L18" s="6">
        <f>$L$9*B$5</f>
        <v>6</v>
      </c>
      <c r="M18" s="6">
        <f>$L$9*C$5</f>
        <v>1.2</v>
      </c>
      <c r="N18" s="6">
        <f>$L$9*D$5</f>
        <v>2</v>
      </c>
      <c r="O18" s="6">
        <f>$L$9*E$5</f>
        <v>1</v>
      </c>
      <c r="P18" s="26">
        <f>SUM($L$12:O18)</f>
        <v>1415.2</v>
      </c>
      <c r="Q18" s="27">
        <f>P18/$F$5</f>
        <v>0.27749019607843139</v>
      </c>
      <c r="R18" s="24">
        <v>7</v>
      </c>
      <c r="S18" s="6">
        <f>(B18-L18)*$S$9</f>
        <v>4.4358406963200006</v>
      </c>
      <c r="T18" s="6">
        <f t="shared" ref="T18:V21" si="17">(C18-M18)*$S$9</f>
        <v>0.61314000000000024</v>
      </c>
      <c r="U18" s="6">
        <f t="shared" si="17"/>
        <v>1.9927470934783993</v>
      </c>
      <c r="V18" s="6">
        <f t="shared" si="17"/>
        <v>0.46907910389759994</v>
      </c>
      <c r="W18" s="26">
        <f t="shared" si="16"/>
        <v>3316.7704622088954</v>
      </c>
      <c r="X18" s="28">
        <f>W18/$F$5</f>
        <v>0.65034714945272454</v>
      </c>
      <c r="Y18" s="68"/>
      <c r="Z18" s="68"/>
      <c r="AA18" s="68"/>
      <c r="AB18" s="68"/>
      <c r="AC18" s="68"/>
    </row>
    <row r="19" spans="1:29" x14ac:dyDescent="0.25">
      <c r="A19" s="24">
        <f t="shared" si="11"/>
        <v>7</v>
      </c>
      <c r="B19" s="26">
        <f t="shared" si="12"/>
        <v>217.35619411968</v>
      </c>
      <c r="C19" s="26">
        <f t="shared" si="13"/>
        <v>30.043860000000009</v>
      </c>
      <c r="D19" s="26">
        <f t="shared" si="14"/>
        <v>97.644607580441559</v>
      </c>
      <c r="E19" s="88">
        <f t="shared" si="15"/>
        <v>22.984876090982397</v>
      </c>
      <c r="F19" s="83">
        <f t="shared" si="4"/>
        <v>368.02953779110396</v>
      </c>
      <c r="G19" s="99">
        <f t="shared" si="5"/>
        <v>0</v>
      </c>
      <c r="H19" s="100">
        <f t="shared" si="6"/>
        <v>368.02953779110396</v>
      </c>
      <c r="I19" s="101">
        <f>(G19/$H$8)+H19/$H$9</f>
        <v>147.21181511644158</v>
      </c>
      <c r="J19" s="2">
        <v>1</v>
      </c>
      <c r="K19" s="24">
        <v>8</v>
      </c>
      <c r="L19" s="6">
        <f>$L$9*B$5</f>
        <v>6</v>
      </c>
      <c r="M19" s="6">
        <f>$L$9*C$5</f>
        <v>1.2</v>
      </c>
      <c r="N19" s="6">
        <f>$L$9*D$5</f>
        <v>2</v>
      </c>
      <c r="O19" s="6">
        <f>$L$9*E$5</f>
        <v>1</v>
      </c>
      <c r="P19" s="26">
        <f>SUM($L$12:O19)</f>
        <v>1425.4</v>
      </c>
      <c r="Q19" s="27">
        <f>P19/$F$5</f>
        <v>0.2794901960784314</v>
      </c>
      <c r="R19" s="24">
        <v>8</v>
      </c>
      <c r="S19" s="6">
        <f t="shared" ref="S19:S21" si="18">(B19-L19)*$S$9</f>
        <v>4.2271238823935997</v>
      </c>
      <c r="T19" s="6">
        <f t="shared" si="17"/>
        <v>0.5768772000000002</v>
      </c>
      <c r="U19" s="6">
        <f t="shared" si="17"/>
        <v>1.9128921516088313</v>
      </c>
      <c r="V19" s="6">
        <f t="shared" si="17"/>
        <v>0.43969752181964794</v>
      </c>
      <c r="W19" s="26">
        <f t="shared" si="16"/>
        <v>3323.9270529647174</v>
      </c>
      <c r="X19" s="28">
        <f>W19/$F$5</f>
        <v>0.65175040254210148</v>
      </c>
      <c r="Y19" s="68"/>
      <c r="Z19" s="68"/>
      <c r="AA19" s="68"/>
      <c r="AB19" s="68"/>
      <c r="AC19" s="68"/>
    </row>
    <row r="20" spans="1:29" x14ac:dyDescent="0.25">
      <c r="A20" s="24">
        <f t="shared" si="11"/>
        <v>8</v>
      </c>
      <c r="B20" s="26">
        <f t="shared" si="12"/>
        <v>207.12907023728638</v>
      </c>
      <c r="C20" s="26">
        <f t="shared" si="13"/>
        <v>28.266982800000012</v>
      </c>
      <c r="D20" s="26">
        <f t="shared" si="14"/>
        <v>93.731715428832729</v>
      </c>
      <c r="E20" s="88">
        <f t="shared" si="15"/>
        <v>21.545178569162747</v>
      </c>
      <c r="F20" s="83">
        <f t="shared" si="4"/>
        <v>350.67294703528194</v>
      </c>
      <c r="G20" s="99">
        <f t="shared" si="5"/>
        <v>0</v>
      </c>
      <c r="H20" s="100">
        <f t="shared" si="6"/>
        <v>350.67294703528188</v>
      </c>
      <c r="I20" s="101">
        <f>(G20/$H$8)+H20/$H$9</f>
        <v>140.26917881411276</v>
      </c>
      <c r="J20" s="2">
        <v>1</v>
      </c>
      <c r="K20" s="24">
        <v>9</v>
      </c>
      <c r="L20" s="6">
        <f>$L$9*B$5</f>
        <v>6</v>
      </c>
      <c r="M20" s="6">
        <f>$L$9*C$5</f>
        <v>1.2</v>
      </c>
      <c r="N20" s="6">
        <f>$L$9*D$5</f>
        <v>2</v>
      </c>
      <c r="O20" s="6">
        <f>$L$9*E$5</f>
        <v>1</v>
      </c>
      <c r="P20" s="26">
        <f>SUM($L$12:O20)</f>
        <v>1435.6000000000001</v>
      </c>
      <c r="Q20" s="27">
        <f>P20/$F$5</f>
        <v>0.2814901960784314</v>
      </c>
      <c r="R20" s="24">
        <v>9</v>
      </c>
      <c r="S20" s="6">
        <f t="shared" si="18"/>
        <v>4.0225814047457273</v>
      </c>
      <c r="T20" s="6">
        <f t="shared" si="17"/>
        <v>0.54133965600000022</v>
      </c>
      <c r="U20" s="6">
        <f t="shared" si="17"/>
        <v>1.8346343085766545</v>
      </c>
      <c r="V20" s="6">
        <f t="shared" si="17"/>
        <v>0.41090357138325495</v>
      </c>
      <c r="W20" s="26">
        <f t="shared" si="16"/>
        <v>3330.736511905423</v>
      </c>
      <c r="X20" s="28">
        <f>W20/$F$5</f>
        <v>0.65308559056969073</v>
      </c>
      <c r="Y20" s="68"/>
      <c r="Z20" s="68"/>
      <c r="AA20" s="68"/>
      <c r="AB20" s="68"/>
      <c r="AC20" s="68"/>
    </row>
    <row r="21" spans="1:29" ht="15.75" thickBot="1" x14ac:dyDescent="0.3">
      <c r="A21" s="24">
        <f t="shared" si="11"/>
        <v>9</v>
      </c>
      <c r="B21" s="26">
        <f t="shared" si="12"/>
        <v>197.10648883254066</v>
      </c>
      <c r="C21" s="26">
        <f t="shared" si="13"/>
        <v>26.525643144000011</v>
      </c>
      <c r="D21" s="26">
        <f t="shared" si="14"/>
        <v>89.897081120256075</v>
      </c>
      <c r="E21" s="88">
        <f t="shared" si="15"/>
        <v>20.134274997779492</v>
      </c>
      <c r="F21" s="83">
        <f t="shared" si="4"/>
        <v>333.66348809457622</v>
      </c>
      <c r="G21" s="99">
        <f t="shared" si="5"/>
        <v>0</v>
      </c>
      <c r="H21" s="100">
        <f t="shared" si="6"/>
        <v>333.66348809457622</v>
      </c>
      <c r="I21" s="101">
        <f>(G21/$H$8)+H21/$H$9</f>
        <v>133.46539523783048</v>
      </c>
      <c r="J21" s="2">
        <v>1</v>
      </c>
      <c r="K21" s="24">
        <v>10</v>
      </c>
      <c r="L21" s="29">
        <f>$L$9*B$5</f>
        <v>6</v>
      </c>
      <c r="M21" s="29">
        <f>$L$9*C$5</f>
        <v>1.2</v>
      </c>
      <c r="N21" s="29">
        <f>$L$9*D$5</f>
        <v>2</v>
      </c>
      <c r="O21" s="29">
        <f>$L$9*E$5</f>
        <v>1</v>
      </c>
      <c r="P21" s="30">
        <f>SUM($L$12:O21)</f>
        <v>1445.8000000000002</v>
      </c>
      <c r="Q21" s="27">
        <f>P21/$F$5</f>
        <v>0.2834901960784314</v>
      </c>
      <c r="R21" s="24">
        <v>10</v>
      </c>
      <c r="S21" s="6">
        <f t="shared" si="18"/>
        <v>3.8221297766508133</v>
      </c>
      <c r="T21" s="6">
        <f t="shared" si="17"/>
        <v>0.50651286288000019</v>
      </c>
      <c r="U21" s="6">
        <f t="shared" si="17"/>
        <v>1.7579416224051216</v>
      </c>
      <c r="V21" s="6">
        <f t="shared" si="17"/>
        <v>0.38268549995558987</v>
      </c>
      <c r="W21" s="26">
        <f t="shared" si="16"/>
        <v>3337.2057816673146</v>
      </c>
      <c r="X21" s="57">
        <f>W21/$F$5</f>
        <v>0.65435407483672836</v>
      </c>
      <c r="Y21" s="68"/>
      <c r="Z21" s="68"/>
      <c r="AA21" s="68"/>
      <c r="AB21" s="68"/>
      <c r="AC21" s="68"/>
    </row>
    <row r="22" spans="1:29" ht="15.75" thickBot="1" x14ac:dyDescent="0.3">
      <c r="A22" s="31">
        <f t="shared" si="11"/>
        <v>10</v>
      </c>
      <c r="B22" s="32">
        <f t="shared" si="12"/>
        <v>187.28435905588984</v>
      </c>
      <c r="C22" s="32">
        <f t="shared" si="13"/>
        <v>24.81913028112001</v>
      </c>
      <c r="D22" s="32">
        <f t="shared" si="14"/>
        <v>86.139139497850948</v>
      </c>
      <c r="E22" s="89">
        <f t="shared" si="15"/>
        <v>18.751589497823904</v>
      </c>
      <c r="F22" s="84">
        <f t="shared" si="4"/>
        <v>316.99421833268468</v>
      </c>
      <c r="G22" s="102">
        <f t="shared" si="5"/>
        <v>0</v>
      </c>
      <c r="H22" s="103">
        <f t="shared" si="6"/>
        <v>316.99421833268468</v>
      </c>
      <c r="I22" s="104">
        <f>(G22/$H$8)+H22/$H$9</f>
        <v>126.79768733307387</v>
      </c>
      <c r="J22" s="3">
        <v>1</v>
      </c>
      <c r="K22" s="33" t="s">
        <v>7</v>
      </c>
      <c r="L22" s="34">
        <f>SUM(L12:L21)</f>
        <v>894</v>
      </c>
      <c r="M22" s="35">
        <f t="shared" ref="M22" si="19">SUM(M12:M21)</f>
        <v>94.800000000000011</v>
      </c>
      <c r="N22" s="35">
        <f>SUM(N12:N21)</f>
        <v>338</v>
      </c>
      <c r="O22" s="35">
        <f>SUM(O12:O21)</f>
        <v>119</v>
      </c>
      <c r="P22" s="36">
        <f>SUM(L22:O22)</f>
        <v>1445.8</v>
      </c>
      <c r="Q22" s="37">
        <f>P22/$F$5</f>
        <v>0.28349019607843134</v>
      </c>
      <c r="R22" s="33" t="s">
        <v>7</v>
      </c>
      <c r="S22" s="34">
        <f>SUM(S12:S21)</f>
        <v>1918.7156409441102</v>
      </c>
      <c r="T22" s="35">
        <f t="shared" ref="T22" si="20">SUM(T12:T21)</f>
        <v>480.38086971888004</v>
      </c>
      <c r="U22" s="35">
        <f>SUM(U12:U21)</f>
        <v>575.86086050214908</v>
      </c>
      <c r="V22" s="35">
        <f>SUM(V12:V21)</f>
        <v>362.24841050217606</v>
      </c>
      <c r="W22" s="36">
        <f>SUM(S22:V22)</f>
        <v>3337.205781667315</v>
      </c>
      <c r="X22" s="59">
        <f>W22/$F$5</f>
        <v>0.65435407483672847</v>
      </c>
      <c r="Y22" s="68"/>
      <c r="Z22" s="68"/>
      <c r="AA22" s="68"/>
      <c r="AB22" s="68"/>
      <c r="AC22" s="68"/>
    </row>
    <row r="23" spans="1:29" ht="22.5" customHeight="1" thickBot="1" x14ac:dyDescent="0.3">
      <c r="A23" s="38" t="s">
        <v>12</v>
      </c>
      <c r="B23" s="39">
        <f t="shared" ref="B23:E23" si="21">SUM(B12:B22)</f>
        <v>9832.5346686613975</v>
      </c>
      <c r="C23" s="39">
        <f t="shared" si="21"/>
        <v>1825.3226162251199</v>
      </c>
      <c r="D23" s="39">
        <f t="shared" si="21"/>
        <v>3382.5164679653008</v>
      </c>
      <c r="E23" s="90">
        <f t="shared" si="21"/>
        <v>1349.5762643666289</v>
      </c>
      <c r="F23" s="85">
        <f>SUM(F12:F22)</f>
        <v>16389.950017218445</v>
      </c>
      <c r="G23" s="105">
        <f t="shared" ref="G23:H23" si="22">SUM(G12:G22)</f>
        <v>10145.332403056002</v>
      </c>
      <c r="H23" s="106">
        <f t="shared" si="22"/>
        <v>6244.6176141624483</v>
      </c>
      <c r="I23" s="107">
        <f>SUM(I12:I22)</f>
        <v>13897.096936739137</v>
      </c>
      <c r="J23" s="108"/>
      <c r="K23" s="40" t="s">
        <v>2</v>
      </c>
      <c r="L23" s="41">
        <f>L22/B5</f>
        <v>0.29799999999999999</v>
      </c>
      <c r="M23" s="42">
        <f>M22/C5</f>
        <v>0.15800000000000003</v>
      </c>
      <c r="N23" s="42">
        <f>N22/D5</f>
        <v>0.33800000000000002</v>
      </c>
      <c r="O23" s="42">
        <f>O22/E5</f>
        <v>0.23799999999999999</v>
      </c>
      <c r="P23" s="43">
        <f>P22/F5</f>
        <v>0.28349019607843134</v>
      </c>
      <c r="Q23" s="44"/>
      <c r="R23" s="40" t="s">
        <v>30</v>
      </c>
      <c r="S23" s="41">
        <f>S22/B5</f>
        <v>0.63957188031470336</v>
      </c>
      <c r="T23" s="41">
        <f>T22/C5</f>
        <v>0.80063478286480005</v>
      </c>
      <c r="U23" s="41">
        <f>U22/D5</f>
        <v>0.57586086050214913</v>
      </c>
      <c r="V23" s="41">
        <f>V22/E5</f>
        <v>0.72449682100435209</v>
      </c>
      <c r="W23" s="41">
        <f>W22/F5</f>
        <v>0.65435407483672847</v>
      </c>
      <c r="X23" s="58"/>
      <c r="Y23" s="68"/>
      <c r="Z23" s="68"/>
      <c r="AA23" s="68"/>
      <c r="AB23" s="68"/>
      <c r="AC23" s="68"/>
    </row>
    <row r="24" spans="1:29" x14ac:dyDescent="0.25">
      <c r="A24" s="68"/>
      <c r="B24" s="68"/>
      <c r="C24" s="68"/>
      <c r="D24" s="68"/>
      <c r="E24" s="68"/>
      <c r="F24" s="68"/>
      <c r="G24" s="68"/>
      <c r="H24" s="73"/>
      <c r="I24" s="68"/>
      <c r="J24" s="68"/>
      <c r="K24" s="69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29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1:29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1:29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1:29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1:29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1:29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1:29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spans="1:29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1:29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1:29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1:29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1:29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1:29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</sheetData>
  <dataConsolidate/>
  <mergeCells count="13">
    <mergeCell ref="S1:V1"/>
    <mergeCell ref="S10:V10"/>
    <mergeCell ref="F8:G8"/>
    <mergeCell ref="F9:G9"/>
    <mergeCell ref="B3:B4"/>
    <mergeCell ref="C3:C4"/>
    <mergeCell ref="D3:D4"/>
    <mergeCell ref="E3:E4"/>
    <mergeCell ref="F3:F4"/>
    <mergeCell ref="L1:O1"/>
    <mergeCell ref="L10:O10"/>
    <mergeCell ref="A10:F10"/>
    <mergeCell ref="G10:J10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Enrollment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</dc:creator>
  <cp:lastModifiedBy>Nathan Dickmeyer</cp:lastModifiedBy>
  <dcterms:created xsi:type="dcterms:W3CDTF">2014-11-16T18:17:27Z</dcterms:created>
  <dcterms:modified xsi:type="dcterms:W3CDTF">2019-07-28T21:58:59Z</dcterms:modified>
</cp:coreProperties>
</file>